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00" windowHeight="7590"/>
  </bookViews>
  <sheets>
    <sheet name="Управл. 01.01.21" sheetId="1" r:id="rId1"/>
  </sheets>
  <definedNames>
    <definedName name="_xlnm.Print_Area" localSheetId="0">'Управл. 01.01.21'!$A$1:$X$45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23" i="1"/>
  <c r="W24"/>
  <c r="W25"/>
  <c r="W26"/>
  <c r="W27"/>
  <c r="W28"/>
  <c r="W29"/>
  <c r="W22"/>
  <c r="V24"/>
  <c r="V25"/>
  <c r="V26"/>
  <c r="V27"/>
  <c r="V28"/>
  <c r="V29"/>
  <c r="V23"/>
  <c r="V22"/>
  <c r="X22" l="1"/>
  <c r="X23"/>
  <c r="X24"/>
  <c r="X25"/>
  <c r="X26"/>
  <c r="X27"/>
  <c r="X28"/>
  <c r="X29"/>
  <c r="W30" l="1"/>
  <c r="S38"/>
  <c r="Q38"/>
  <c r="O38"/>
  <c r="M38"/>
  <c r="K38"/>
  <c r="H38"/>
  <c r="E38"/>
  <c r="C38"/>
  <c r="P7" s="1"/>
  <c r="S30"/>
  <c r="Q30"/>
  <c r="L30"/>
  <c r="L38" s="1"/>
  <c r="K30"/>
  <c r="J30"/>
  <c r="J38" s="1"/>
  <c r="F30"/>
  <c r="F38" s="1"/>
  <c r="D30"/>
  <c r="D38" s="1"/>
  <c r="C30"/>
  <c r="P29"/>
  <c r="G29"/>
  <c r="I29" s="1"/>
  <c r="P26"/>
  <c r="O26"/>
  <c r="G26"/>
  <c r="P25"/>
  <c r="O25"/>
  <c r="G25"/>
  <c r="P24"/>
  <c r="O24"/>
  <c r="G24"/>
  <c r="D24"/>
  <c r="G23"/>
  <c r="I23" s="1"/>
  <c r="D23"/>
  <c r="P23" s="1"/>
  <c r="P30" s="1"/>
  <c r="P38" s="1"/>
  <c r="I22"/>
  <c r="G22"/>
  <c r="N22" s="1"/>
  <c r="R22" l="1"/>
  <c r="N23"/>
  <c r="R23"/>
  <c r="N29"/>
  <c r="R29" s="1"/>
  <c r="G30"/>
  <c r="I24"/>
  <c r="N24" s="1"/>
  <c r="R24" s="1"/>
  <c r="I25"/>
  <c r="I30" s="1"/>
  <c r="I38" s="1"/>
  <c r="I26"/>
  <c r="N26" s="1"/>
  <c r="R26" s="1"/>
  <c r="T26" l="1"/>
  <c r="U26" s="1"/>
  <c r="T24"/>
  <c r="U24" s="1"/>
  <c r="T29"/>
  <c r="U29"/>
  <c r="G38"/>
  <c r="N25"/>
  <c r="R25" s="1"/>
  <c r="T23"/>
  <c r="U23"/>
  <c r="T22"/>
  <c r="X30" l="1"/>
  <c r="T25"/>
  <c r="T30" s="1"/>
  <c r="T38" s="1"/>
  <c r="U22"/>
  <c r="R30"/>
  <c r="R38" s="1"/>
  <c r="V8" s="1"/>
  <c r="V30"/>
  <c r="V38" s="1"/>
  <c r="N30"/>
  <c r="Y43" l="1"/>
  <c r="Y44" s="1"/>
  <c r="X38"/>
  <c r="N38"/>
  <c r="Y45"/>
  <c r="Z45" s="1"/>
  <c r="Z46" s="1"/>
  <c r="U25"/>
  <c r="U30"/>
  <c r="U38" s="1"/>
</calcChain>
</file>

<file path=xl/sharedStrings.xml><?xml version="1.0" encoding="utf-8"?>
<sst xmlns="http://schemas.openxmlformats.org/spreadsheetml/2006/main" count="59" uniqueCount="57">
  <si>
    <t>Додаток</t>
  </si>
  <si>
    <t>до Рішення ____-ї сессії VI   скликання  Бучанської міської ради</t>
  </si>
  <si>
    <t>№_______ ____-VI від ___.___.201__р.</t>
  </si>
  <si>
    <t>ЗАТВЕРДЖУЮ</t>
  </si>
  <si>
    <t xml:space="preserve">штат  в  кількості </t>
  </si>
  <si>
    <t>штатних одиниць</t>
  </si>
  <si>
    <t xml:space="preserve">                                        </t>
  </si>
  <si>
    <t xml:space="preserve">з місячним фондом заробітної плати </t>
  </si>
  <si>
    <t>грн.</t>
  </si>
  <si>
    <r>
      <t>Сімдесят дві тисячі п</t>
    </r>
    <r>
      <rPr>
        <sz val="12"/>
        <color indexed="9"/>
        <rFont val="Arial Cyr"/>
        <charset val="204"/>
      </rPr>
      <t>’</t>
    </r>
    <r>
      <rPr>
        <sz val="12"/>
        <color indexed="9"/>
        <rFont val="Times New Roman"/>
        <family val="1"/>
        <charset val="204"/>
      </rPr>
      <t>ятсот грн. 88 коп.</t>
    </r>
  </si>
  <si>
    <t>Міський голова</t>
  </si>
  <si>
    <t>А.П.Федорук</t>
  </si>
  <si>
    <t>(підпис)</t>
  </si>
  <si>
    <t>(ініціали і прізвище)</t>
  </si>
  <si>
    <t>Штатний розпис</t>
  </si>
  <si>
    <t xml:space="preserve"> управління відділу освіти Бучанської міської ради </t>
  </si>
  <si>
    <t>Управління відділу освіти Бучанської міської ради Київської області</t>
  </si>
  <si>
    <r>
      <t>КПК   0610160    Керівництво і управління у відповідній сфері у містах (місті Києві), селищах, селах, об</t>
    </r>
    <r>
      <rPr>
        <sz val="14"/>
        <rFont val="Arial Cyr"/>
        <charset val="204"/>
      </rPr>
      <t>’є</t>
    </r>
    <r>
      <rPr>
        <sz val="14"/>
        <rFont val="Times New Roman"/>
        <family val="1"/>
        <charset val="204"/>
      </rPr>
      <t>днаних територіальних громадах</t>
    </r>
  </si>
  <si>
    <t>станом  на   01.01.2021 р.</t>
  </si>
  <si>
    <t>№ п/п</t>
  </si>
  <si>
    <t>Посада</t>
  </si>
  <si>
    <t>Кількість штатних працівників</t>
  </si>
  <si>
    <t>Посадовий оклад</t>
  </si>
  <si>
    <t>Ранг</t>
  </si>
  <si>
    <t>Сума, грн.</t>
  </si>
  <si>
    <t>Фонд оплати праці</t>
  </si>
  <si>
    <t>Вислуга, %</t>
  </si>
  <si>
    <t>Вислуга, грн.</t>
  </si>
  <si>
    <t>Доплата за роботу в нічний час, 40%</t>
  </si>
  <si>
    <t>Доплата за використання дезінфікуючих засобів, 10%</t>
  </si>
  <si>
    <t>Доплата за класність водіям день, до 10%, 25%</t>
  </si>
  <si>
    <t>Згідно рішення ради, за складність та напруже-ність до %</t>
  </si>
  <si>
    <t>Згідно рішення ради, за складність та напруже-ність, грн.</t>
  </si>
  <si>
    <t>За результатами роботи, грн.</t>
  </si>
  <si>
    <t>Доплата до МЗП</t>
  </si>
  <si>
    <t>Місячний фонд заробітної плати</t>
  </si>
  <si>
    <t xml:space="preserve">Оздоровчі </t>
  </si>
  <si>
    <t>Матеріальна допомога, грн.</t>
  </si>
  <si>
    <t>Фонд заробітної плати на рік</t>
  </si>
  <si>
    <t>до %</t>
  </si>
  <si>
    <t>Начальник відділу освіти</t>
  </si>
  <si>
    <t>ПОМНОЖЕНО НА 7 місяців</t>
  </si>
  <si>
    <t>Заступник начальника відділу освіти</t>
  </si>
  <si>
    <t>Заступник начальника відділу освіти по дошкільній освіті</t>
  </si>
  <si>
    <t>Головний спеціаліст з питань загальної середньої освіти</t>
  </si>
  <si>
    <t>Головний спеціаліст по роботі з педагогічними кадрами</t>
  </si>
  <si>
    <t>Разом посадових осіб місцевого самоврядування</t>
  </si>
  <si>
    <t>Всього</t>
  </si>
  <si>
    <t xml:space="preserve">Начальник відділу освіти  </t>
  </si>
  <si>
    <t>О.І.Цимбал</t>
  </si>
  <si>
    <t xml:space="preserve">Головний бухгалтер </t>
  </si>
  <si>
    <t>Н.Л.Бутенко</t>
  </si>
  <si>
    <t>Матеріальна допомога на вирішення соц.побутових питань</t>
  </si>
  <si>
    <t>Головний спеціаліст</t>
  </si>
  <si>
    <t>Додаток  до рішення сесії Бучанської міської ради</t>
  </si>
  <si>
    <t>Доромога для оздоровлення при наданні щорічної відпустки</t>
  </si>
  <si>
    <t>від "24" грудня 2020 року № 145-5-VIII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</si>
</sst>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7">
    <font>
      <sz val="10"/>
      <name val="Arial Cyr"/>
      <charset val="204"/>
    </font>
    <font>
      <sz val="10"/>
      <name val="Arial Cyr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indexed="9"/>
      <name val="Arial Cyr"/>
      <charset val="204"/>
    </font>
    <font>
      <sz val="12"/>
      <color indexed="9"/>
      <name val="Times New Roman"/>
      <family val="1"/>
      <charset val="204"/>
    </font>
    <font>
      <b/>
      <sz val="16"/>
      <name val="Times New Roman Cyr"/>
      <charset val="204"/>
    </font>
    <font>
      <sz val="14"/>
      <name val="Times New Roman Cyr"/>
      <family val="1"/>
      <charset val="204"/>
    </font>
    <font>
      <sz val="11"/>
      <name val="Times New Roman CYR"/>
      <charset val="204"/>
    </font>
    <font>
      <sz val="16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name val="Times New Roman Cyr"/>
      <family val="1"/>
      <charset val="204"/>
    </font>
    <font>
      <sz val="14"/>
      <name val="Arial Cyr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indexed="9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2" fillId="0" borderId="0"/>
  </cellStyleXfs>
  <cellXfs count="17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164" fontId="4" fillId="0" borderId="0" xfId="0" applyNumberFormat="1" applyFont="1" applyFill="1" applyAlignment="1">
      <alignment horizontal="center"/>
    </xf>
    <xf numFmtId="0" fontId="3" fillId="0" borderId="0" xfId="0" applyFont="1" applyFill="1" applyAlignment="1"/>
    <xf numFmtId="0" fontId="4" fillId="0" borderId="0" xfId="0" applyFont="1" applyFill="1" applyAlignment="1"/>
    <xf numFmtId="4" fontId="4" fillId="0" borderId="0" xfId="0" applyNumberFormat="1" applyFont="1" applyFill="1" applyAlignment="1"/>
    <xf numFmtId="0" fontId="4" fillId="0" borderId="0" xfId="0" applyFont="1" applyAlignment="1"/>
    <xf numFmtId="0" fontId="9" fillId="0" borderId="0" xfId="0" applyFont="1" applyFill="1" applyAlignment="1"/>
    <xf numFmtId="0" fontId="12" fillId="0" borderId="0" xfId="1" applyFont="1" applyFill="1" applyBorder="1" applyAlignment="1">
      <alignment horizontal="left"/>
    </xf>
    <xf numFmtId="0" fontId="13" fillId="0" borderId="0" xfId="1" applyFont="1" applyFill="1" applyBorder="1" applyAlignment="1"/>
    <xf numFmtId="0" fontId="7" fillId="0" borderId="0" xfId="0" applyFont="1" applyFill="1" applyAlignment="1"/>
    <xf numFmtId="0" fontId="7" fillId="0" borderId="0" xfId="0" applyFont="1" applyFill="1" applyAlignment="1">
      <alignment horizontal="right"/>
    </xf>
    <xf numFmtId="0" fontId="14" fillId="0" borderId="0" xfId="1" applyFont="1" applyFill="1" applyBorder="1" applyAlignment="1"/>
    <xf numFmtId="0" fontId="3" fillId="0" borderId="0" xfId="0" applyFont="1" applyAlignment="1">
      <alignment horizontal="left"/>
    </xf>
    <xf numFmtId="0" fontId="15" fillId="0" borderId="0" xfId="0" applyFont="1"/>
    <xf numFmtId="0" fontId="5" fillId="0" borderId="1" xfId="0" applyFont="1" applyFill="1" applyBorder="1"/>
    <xf numFmtId="0" fontId="7" fillId="0" borderId="1" xfId="0" applyFont="1" applyFill="1" applyBorder="1" applyAlignment="1">
      <alignment horizontal="center"/>
    </xf>
    <xf numFmtId="0" fontId="5" fillId="0" borderId="1" xfId="0" applyFont="1" applyBorder="1"/>
    <xf numFmtId="0" fontId="12" fillId="0" borderId="1" xfId="1" applyFont="1" applyFill="1" applyBorder="1" applyAlignment="1">
      <alignment horizontal="left"/>
    </xf>
    <xf numFmtId="0" fontId="4" fillId="0" borderId="0" xfId="0" applyFont="1" applyFill="1" applyAlignment="1">
      <alignment horizontal="right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0" fontId="18" fillId="0" borderId="2" xfId="1" applyFont="1" applyBorder="1" applyAlignment="1"/>
    <xf numFmtId="0" fontId="18" fillId="0" borderId="0" xfId="1" applyFont="1" applyBorder="1" applyAlignment="1">
      <alignment horizontal="left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 indent="15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7" fillId="0" borderId="0" xfId="0" applyFont="1"/>
    <xf numFmtId="0" fontId="7" fillId="0" borderId="0" xfId="0" applyFont="1"/>
    <xf numFmtId="0" fontId="20" fillId="0" borderId="4" xfId="0" applyFont="1" applyBorder="1" applyAlignment="1" applyProtection="1">
      <alignment vertical="center" wrapText="1"/>
      <protection locked="0"/>
    </xf>
    <xf numFmtId="0" fontId="20" fillId="0" borderId="11" xfId="0" applyFont="1" applyBorder="1" applyAlignment="1" applyProtection="1">
      <alignment horizontal="center" vertical="center" wrapText="1"/>
      <protection locked="0"/>
    </xf>
    <xf numFmtId="0" fontId="3" fillId="0" borderId="17" xfId="2" applyFont="1" applyBorder="1" applyAlignment="1">
      <alignment horizontal="center" vertical="center" wrapText="1"/>
    </xf>
    <xf numFmtId="0" fontId="3" fillId="0" borderId="17" xfId="2" applyFont="1" applyBorder="1" applyAlignment="1">
      <alignment horizontal="left" vertical="center" wrapText="1"/>
    </xf>
    <xf numFmtId="4" fontId="3" fillId="0" borderId="17" xfId="2" applyNumberFormat="1" applyFont="1" applyBorder="1" applyAlignment="1">
      <alignment horizontal="center" vertical="center" wrapText="1"/>
    </xf>
    <xf numFmtId="0" fontId="3" fillId="2" borderId="17" xfId="2" applyFont="1" applyFill="1" applyBorder="1" applyAlignment="1">
      <alignment horizontal="center" vertical="center" wrapText="1"/>
    </xf>
    <xf numFmtId="2" fontId="3" fillId="2" borderId="17" xfId="2" applyNumberFormat="1" applyFont="1" applyFill="1" applyBorder="1" applyAlignment="1">
      <alignment horizontal="center" vertical="center" wrapText="1"/>
    </xf>
    <xf numFmtId="9" fontId="3" fillId="0" borderId="17" xfId="2" applyNumberFormat="1" applyFont="1" applyBorder="1" applyAlignment="1">
      <alignment horizontal="center" vertical="center" wrapText="1"/>
    </xf>
    <xf numFmtId="2" fontId="3" fillId="0" borderId="17" xfId="2" applyNumberFormat="1" applyFont="1" applyBorder="1" applyAlignment="1">
      <alignment horizontal="center" vertical="center" wrapText="1"/>
    </xf>
    <xf numFmtId="2" fontId="3" fillId="0" borderId="17" xfId="2" applyNumberFormat="1" applyFont="1" applyFill="1" applyBorder="1" applyAlignment="1">
      <alignment horizontal="center" vertical="center" wrapText="1"/>
    </xf>
    <xf numFmtId="9" fontId="3" fillId="0" borderId="17" xfId="2" applyNumberFormat="1" applyFont="1" applyFill="1" applyBorder="1" applyAlignment="1">
      <alignment horizontal="center" vertical="center" wrapText="1"/>
    </xf>
    <xf numFmtId="2" fontId="3" fillId="0" borderId="18" xfId="2" applyNumberFormat="1" applyFont="1" applyBorder="1" applyAlignment="1">
      <alignment horizontal="center" vertical="center" wrapText="1"/>
    </xf>
    <xf numFmtId="4" fontId="3" fillId="0" borderId="19" xfId="2" applyNumberFormat="1" applyFont="1" applyBorder="1" applyAlignment="1">
      <alignment horizontal="center" vertical="center" wrapText="1"/>
    </xf>
    <xf numFmtId="2" fontId="11" fillId="0" borderId="20" xfId="2" applyNumberFormat="1" applyFont="1" applyBorder="1" applyAlignment="1">
      <alignment horizontal="center" vertical="center" wrapText="1"/>
    </xf>
    <xf numFmtId="4" fontId="11" fillId="0" borderId="17" xfId="2" applyNumberFormat="1" applyFont="1" applyBorder="1" applyAlignment="1">
      <alignment horizontal="center" vertical="center" wrapText="1"/>
    </xf>
    <xf numFmtId="4" fontId="3" fillId="0" borderId="18" xfId="2" applyNumberFormat="1" applyFont="1" applyBorder="1" applyAlignment="1">
      <alignment horizontal="center" vertical="center" wrapText="1"/>
    </xf>
    <xf numFmtId="0" fontId="5" fillId="0" borderId="0" xfId="2" applyFont="1"/>
    <xf numFmtId="0" fontId="3" fillId="0" borderId="22" xfId="2" applyFont="1" applyBorder="1" applyAlignment="1">
      <alignment horizontal="center" vertical="center" wrapText="1"/>
    </xf>
    <xf numFmtId="0" fontId="3" fillId="0" borderId="22" xfId="2" applyFont="1" applyBorder="1" applyAlignment="1">
      <alignment horizontal="left" vertical="center" wrapText="1"/>
    </xf>
    <xf numFmtId="4" fontId="3" fillId="0" borderId="22" xfId="2" applyNumberFormat="1" applyFont="1" applyBorder="1" applyAlignment="1">
      <alignment horizontal="center" vertical="center" wrapText="1"/>
    </xf>
    <xf numFmtId="0" fontId="3" fillId="2" borderId="22" xfId="2" applyFont="1" applyFill="1" applyBorder="1" applyAlignment="1">
      <alignment horizontal="center" vertical="center" wrapText="1"/>
    </xf>
    <xf numFmtId="2" fontId="3" fillId="2" borderId="22" xfId="2" applyNumberFormat="1" applyFont="1" applyFill="1" applyBorder="1" applyAlignment="1">
      <alignment horizontal="center" vertical="center" wrapText="1"/>
    </xf>
    <xf numFmtId="9" fontId="3" fillId="0" borderId="22" xfId="2" applyNumberFormat="1" applyFont="1" applyBorder="1" applyAlignment="1">
      <alignment horizontal="center" vertical="center" wrapText="1"/>
    </xf>
    <xf numFmtId="2" fontId="3" fillId="0" borderId="22" xfId="2" applyNumberFormat="1" applyFont="1" applyBorder="1" applyAlignment="1">
      <alignment horizontal="center" vertical="center" wrapText="1"/>
    </xf>
    <xf numFmtId="2" fontId="3" fillId="0" borderId="22" xfId="2" applyNumberFormat="1" applyFont="1" applyFill="1" applyBorder="1" applyAlignment="1">
      <alignment horizontal="center" vertical="center" wrapText="1"/>
    </xf>
    <xf numFmtId="9" fontId="3" fillId="3" borderId="22" xfId="2" applyNumberFormat="1" applyFont="1" applyFill="1" applyBorder="1" applyAlignment="1">
      <alignment horizontal="center" vertical="center" wrapText="1"/>
    </xf>
    <xf numFmtId="2" fontId="3" fillId="0" borderId="23" xfId="2" applyNumberFormat="1" applyFont="1" applyBorder="1" applyAlignment="1">
      <alignment horizontal="center" vertical="center" wrapText="1"/>
    </xf>
    <xf numFmtId="4" fontId="3" fillId="0" borderId="24" xfId="2" applyNumberFormat="1" applyFont="1" applyBorder="1" applyAlignment="1">
      <alignment horizontal="center" vertical="center" wrapText="1"/>
    </xf>
    <xf numFmtId="2" fontId="11" fillId="0" borderId="25" xfId="2" applyNumberFormat="1" applyFont="1" applyBorder="1" applyAlignment="1">
      <alignment horizontal="center" vertical="center" wrapText="1"/>
    </xf>
    <xf numFmtId="4" fontId="11" fillId="0" borderId="22" xfId="2" applyNumberFormat="1" applyFont="1" applyBorder="1" applyAlignment="1">
      <alignment horizontal="center" vertical="center" wrapText="1"/>
    </xf>
    <xf numFmtId="4" fontId="3" fillId="0" borderId="23" xfId="2" applyNumberFormat="1" applyFont="1" applyBorder="1" applyAlignment="1">
      <alignment horizontal="center" vertical="center" wrapText="1"/>
    </xf>
    <xf numFmtId="2" fontId="3" fillId="0" borderId="23" xfId="2" applyNumberFormat="1" applyFont="1" applyBorder="1" applyAlignment="1">
      <alignment vertical="center" wrapText="1"/>
    </xf>
    <xf numFmtId="0" fontId="3" fillId="0" borderId="26" xfId="2" applyFont="1" applyBorder="1" applyAlignment="1">
      <alignment horizontal="center" vertical="center" wrapText="1"/>
    </xf>
    <xf numFmtId="0" fontId="3" fillId="0" borderId="26" xfId="2" applyFont="1" applyBorder="1" applyAlignment="1">
      <alignment horizontal="left" vertical="center" wrapText="1"/>
    </xf>
    <xf numFmtId="4" fontId="3" fillId="0" borderId="26" xfId="2" applyNumberFormat="1" applyFont="1" applyBorder="1" applyAlignment="1">
      <alignment horizontal="center" vertical="center" wrapText="1"/>
    </xf>
    <xf numFmtId="2" fontId="3" fillId="0" borderId="26" xfId="2" applyNumberFormat="1" applyFont="1" applyBorder="1" applyAlignment="1">
      <alignment horizontal="center" vertical="center" wrapText="1"/>
    </xf>
    <xf numFmtId="9" fontId="3" fillId="0" borderId="26" xfId="2" applyNumberFormat="1" applyFont="1" applyBorder="1" applyAlignment="1">
      <alignment horizontal="center" vertical="center" wrapText="1"/>
    </xf>
    <xf numFmtId="2" fontId="3" fillId="0" borderId="27" xfId="2" applyNumberFormat="1" applyFont="1" applyBorder="1" applyAlignment="1">
      <alignment vertical="center" wrapText="1"/>
    </xf>
    <xf numFmtId="4" fontId="3" fillId="0" borderId="28" xfId="2" applyNumberFormat="1" applyFont="1" applyBorder="1" applyAlignment="1">
      <alignment horizontal="center" vertical="center" wrapText="1"/>
    </xf>
    <xf numFmtId="2" fontId="11" fillId="0" borderId="29" xfId="2" applyNumberFormat="1" applyFont="1" applyBorder="1" applyAlignment="1">
      <alignment horizontal="center" vertical="center" wrapText="1"/>
    </xf>
    <xf numFmtId="4" fontId="11" fillId="0" borderId="26" xfId="2" applyNumberFormat="1" applyFont="1" applyBorder="1" applyAlignment="1">
      <alignment horizontal="center" vertical="center" wrapText="1"/>
    </xf>
    <xf numFmtId="0" fontId="3" fillId="0" borderId="30" xfId="2" applyFont="1" applyBorder="1" applyAlignment="1">
      <alignment horizontal="center" vertical="center" wrapText="1"/>
    </xf>
    <xf numFmtId="0" fontId="21" fillId="0" borderId="31" xfId="2" applyFont="1" applyBorder="1" applyAlignment="1">
      <alignment horizontal="left" vertical="center" wrapText="1"/>
    </xf>
    <xf numFmtId="164" fontId="20" fillId="0" borderId="31" xfId="2" applyNumberFormat="1" applyFont="1" applyBorder="1" applyAlignment="1">
      <alignment horizontal="center" vertical="center" wrapText="1"/>
    </xf>
    <xf numFmtId="2" fontId="20" fillId="0" borderId="31" xfId="2" applyNumberFormat="1" applyFont="1" applyBorder="1" applyAlignment="1">
      <alignment horizontal="center" vertical="center" wrapText="1"/>
    </xf>
    <xf numFmtId="0" fontId="20" fillId="0" borderId="31" xfId="2" applyFont="1" applyBorder="1" applyAlignment="1">
      <alignment horizontal="center" vertical="center" wrapText="1"/>
    </xf>
    <xf numFmtId="4" fontId="20" fillId="0" borderId="31" xfId="2" applyNumberFormat="1" applyFont="1" applyBorder="1" applyAlignment="1">
      <alignment horizontal="center" vertical="center" wrapText="1"/>
    </xf>
    <xf numFmtId="3" fontId="20" fillId="0" borderId="31" xfId="2" applyNumberFormat="1" applyFont="1" applyBorder="1" applyAlignment="1">
      <alignment horizontal="center" vertical="center" wrapText="1"/>
    </xf>
    <xf numFmtId="4" fontId="20" fillId="0" borderId="32" xfId="2" applyNumberFormat="1" applyFont="1" applyBorder="1" applyAlignment="1">
      <alignment horizontal="center" vertical="center" wrapText="1"/>
    </xf>
    <xf numFmtId="4" fontId="20" fillId="0" borderId="33" xfId="2" applyNumberFormat="1" applyFont="1" applyBorder="1" applyAlignment="1">
      <alignment horizontal="center" vertical="center" wrapText="1"/>
    </xf>
    <xf numFmtId="4" fontId="20" fillId="0" borderId="34" xfId="2" applyNumberFormat="1" applyFont="1" applyBorder="1" applyAlignment="1">
      <alignment horizontal="center" vertical="center" wrapText="1"/>
    </xf>
    <xf numFmtId="4" fontId="3" fillId="0" borderId="17" xfId="2" applyNumberFormat="1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" fontId="3" fillId="0" borderId="22" xfId="2" applyNumberFormat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/>
    </xf>
    <xf numFmtId="0" fontId="5" fillId="0" borderId="0" xfId="2" applyFont="1" applyAlignment="1">
      <alignment horizontal="center"/>
    </xf>
    <xf numFmtId="0" fontId="23" fillId="0" borderId="22" xfId="0" applyFont="1" applyBorder="1" applyAlignment="1">
      <alignment horizontal="center" vertical="center" wrapText="1"/>
    </xf>
    <xf numFmtId="0" fontId="23" fillId="0" borderId="22" xfId="0" applyFont="1" applyBorder="1" applyAlignment="1">
      <alignment horizontal="left" vertical="center" wrapText="1"/>
    </xf>
    <xf numFmtId="4" fontId="23" fillId="0" borderId="22" xfId="0" applyNumberFormat="1" applyFont="1" applyFill="1" applyBorder="1" applyAlignment="1">
      <alignment horizontal="center" vertical="center" wrapText="1"/>
    </xf>
    <xf numFmtId="4" fontId="23" fillId="0" borderId="22" xfId="0" applyNumberFormat="1" applyFont="1" applyBorder="1" applyAlignment="1">
      <alignment horizontal="center" vertical="center" wrapText="1"/>
    </xf>
    <xf numFmtId="2" fontId="23" fillId="0" borderId="22" xfId="0" applyNumberFormat="1" applyFont="1" applyFill="1" applyBorder="1" applyAlignment="1">
      <alignment horizontal="center" vertical="center" wrapText="1"/>
    </xf>
    <xf numFmtId="9" fontId="23" fillId="0" borderId="22" xfId="0" applyNumberFormat="1" applyFont="1" applyBorder="1" applyAlignment="1">
      <alignment horizontal="center" vertical="center" wrapText="1"/>
    </xf>
    <xf numFmtId="2" fontId="23" fillId="0" borderId="22" xfId="0" applyNumberFormat="1" applyFont="1" applyBorder="1" applyAlignment="1">
      <alignment horizontal="center" vertical="center" wrapText="1"/>
    </xf>
    <xf numFmtId="4" fontId="23" fillId="0" borderId="24" xfId="0" applyNumberFormat="1" applyFont="1" applyBorder="1" applyAlignment="1">
      <alignment horizontal="center" vertical="center" wrapText="1"/>
    </xf>
    <xf numFmtId="2" fontId="24" fillId="0" borderId="25" xfId="0" applyNumberFormat="1" applyFont="1" applyBorder="1" applyAlignment="1">
      <alignment horizontal="center" vertical="center" wrapText="1"/>
    </xf>
    <xf numFmtId="4" fontId="24" fillId="0" borderId="22" xfId="0" applyNumberFormat="1" applyFont="1" applyBorder="1" applyAlignment="1">
      <alignment horizontal="center" vertical="center" wrapText="1"/>
    </xf>
    <xf numFmtId="0" fontId="23" fillId="0" borderId="26" xfId="0" applyFont="1" applyBorder="1" applyAlignment="1">
      <alignment vertical="center" wrapText="1"/>
    </xf>
    <xf numFmtId="0" fontId="23" fillId="0" borderId="26" xfId="0" applyFont="1" applyBorder="1" applyAlignment="1">
      <alignment horizontal="left" vertical="center" wrapText="1"/>
    </xf>
    <xf numFmtId="4" fontId="23" fillId="0" borderId="26" xfId="0" applyNumberFormat="1" applyFont="1" applyFill="1" applyBorder="1" applyAlignment="1">
      <alignment vertical="center" wrapText="1"/>
    </xf>
    <xf numFmtId="4" fontId="23" fillId="0" borderId="26" xfId="0" applyNumberFormat="1" applyFont="1" applyBorder="1" applyAlignment="1">
      <alignment vertical="center" wrapText="1"/>
    </xf>
    <xf numFmtId="2" fontId="23" fillId="0" borderId="26" xfId="0" applyNumberFormat="1" applyFont="1" applyFill="1" applyBorder="1" applyAlignment="1">
      <alignment vertical="center" wrapText="1"/>
    </xf>
    <xf numFmtId="9" fontId="23" fillId="0" borderId="26" xfId="0" applyNumberFormat="1" applyFont="1" applyBorder="1" applyAlignment="1">
      <alignment vertical="center" wrapText="1"/>
    </xf>
    <xf numFmtId="2" fontId="23" fillId="0" borderId="26" xfId="0" applyNumberFormat="1" applyFont="1" applyBorder="1" applyAlignment="1">
      <alignment vertical="center" wrapText="1"/>
    </xf>
    <xf numFmtId="0" fontId="0" fillId="0" borderId="27" xfId="0" applyBorder="1" applyAlignment="1">
      <alignment horizontal="center"/>
    </xf>
    <xf numFmtId="0" fontId="23" fillId="0" borderId="28" xfId="0" applyFont="1" applyBorder="1" applyAlignment="1">
      <alignment vertical="center" wrapText="1"/>
    </xf>
    <xf numFmtId="2" fontId="24" fillId="0" borderId="29" xfId="0" applyNumberFormat="1" applyFont="1" applyBorder="1" applyAlignment="1">
      <alignment vertical="center" wrapText="1"/>
    </xf>
    <xf numFmtId="0" fontId="24" fillId="0" borderId="26" xfId="0" applyFont="1" applyBorder="1" applyAlignment="1">
      <alignment vertical="center" wrapText="1"/>
    </xf>
    <xf numFmtId="4" fontId="24" fillId="0" borderId="26" xfId="0" applyNumberFormat="1" applyFont="1" applyBorder="1" applyAlignment="1">
      <alignment vertical="center" wrapText="1"/>
    </xf>
    <xf numFmtId="0" fontId="23" fillId="0" borderId="27" xfId="0" applyFont="1" applyBorder="1" applyAlignment="1">
      <alignment vertical="center" wrapText="1"/>
    </xf>
    <xf numFmtId="0" fontId="23" fillId="0" borderId="30" xfId="0" applyFont="1" applyBorder="1" applyAlignment="1">
      <alignment vertical="center" wrapText="1"/>
    </xf>
    <xf numFmtId="0" fontId="21" fillId="0" borderId="31" xfId="0" applyFont="1" applyBorder="1" applyAlignment="1">
      <alignment horizontal="left" vertical="center" wrapText="1"/>
    </xf>
    <xf numFmtId="4" fontId="21" fillId="0" borderId="31" xfId="0" applyNumberFormat="1" applyFont="1" applyBorder="1" applyAlignment="1">
      <alignment horizontal="center" vertical="center" wrapText="1"/>
    </xf>
    <xf numFmtId="4" fontId="21" fillId="0" borderId="32" xfId="0" applyNumberFormat="1" applyFont="1" applyBorder="1" applyAlignment="1">
      <alignment horizontal="center" vertical="center" wrapText="1"/>
    </xf>
    <xf numFmtId="4" fontId="21" fillId="0" borderId="33" xfId="0" applyNumberFormat="1" applyFont="1" applyBorder="1" applyAlignment="1">
      <alignment horizontal="center" vertical="center" wrapText="1"/>
    </xf>
    <xf numFmtId="4" fontId="21" fillId="0" borderId="34" xfId="0" applyNumberFormat="1" applyFont="1" applyBorder="1" applyAlignment="1">
      <alignment horizontal="center" vertical="center" wrapText="1"/>
    </xf>
    <xf numFmtId="0" fontId="23" fillId="0" borderId="30" xfId="0" applyFont="1" applyBorder="1" applyAlignment="1">
      <alignment horizontal="center" vertical="center" wrapText="1"/>
    </xf>
    <xf numFmtId="0" fontId="21" fillId="0" borderId="31" xfId="0" applyFont="1" applyBorder="1" applyAlignment="1">
      <alignment horizontal="center" vertical="center" wrapText="1"/>
    </xf>
    <xf numFmtId="164" fontId="21" fillId="0" borderId="31" xfId="0" applyNumberFormat="1" applyFont="1" applyBorder="1" applyAlignment="1">
      <alignment horizontal="center" vertical="center" wrapText="1"/>
    </xf>
    <xf numFmtId="165" fontId="21" fillId="0" borderId="31" xfId="0" applyNumberFormat="1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1" fontId="21" fillId="0" borderId="0" xfId="0" applyNumberFormat="1" applyFont="1" applyBorder="1" applyAlignment="1">
      <alignment horizontal="center" vertical="center" wrapText="1"/>
    </xf>
    <xf numFmtId="2" fontId="25" fillId="0" borderId="0" xfId="0" applyNumberFormat="1" applyFont="1" applyBorder="1" applyAlignment="1">
      <alignment horizontal="center" vertical="center" wrapText="1"/>
    </xf>
    <xf numFmtId="2" fontId="21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/>
    <xf numFmtId="0" fontId="3" fillId="0" borderId="1" xfId="0" applyFont="1" applyBorder="1"/>
    <xf numFmtId="4" fontId="5" fillId="0" borderId="0" xfId="0" applyNumberFormat="1" applyFont="1"/>
    <xf numFmtId="0" fontId="6" fillId="0" borderId="0" xfId="0" applyFont="1" applyAlignment="1">
      <alignment horizontal="left"/>
    </xf>
    <xf numFmtId="0" fontId="5" fillId="0" borderId="0" xfId="0" applyFont="1" applyBorder="1"/>
    <xf numFmtId="0" fontId="6" fillId="0" borderId="0" xfId="0" applyFont="1"/>
    <xf numFmtId="0" fontId="20" fillId="0" borderId="0" xfId="0" applyFont="1"/>
    <xf numFmtId="4" fontId="0" fillId="0" borderId="0" xfId="0" applyNumberFormat="1"/>
    <xf numFmtId="4" fontId="3" fillId="0" borderId="1" xfId="2" applyNumberFormat="1" applyFont="1" applyBorder="1" applyAlignment="1">
      <alignment horizontal="center" vertical="center" wrapText="1"/>
    </xf>
    <xf numFmtId="4" fontId="3" fillId="0" borderId="36" xfId="2" applyNumberFormat="1" applyFont="1" applyBorder="1" applyAlignment="1">
      <alignment horizontal="center" vertical="center" wrapText="1"/>
    </xf>
    <xf numFmtId="0" fontId="23" fillId="0" borderId="2" xfId="0" applyFont="1" applyBorder="1" applyAlignment="1">
      <alignment vertical="center" wrapText="1"/>
    </xf>
    <xf numFmtId="4" fontId="21" fillId="0" borderId="35" xfId="0" applyNumberFormat="1" applyFont="1" applyBorder="1" applyAlignment="1">
      <alignment horizontal="center" vertical="center" wrapText="1"/>
    </xf>
    <xf numFmtId="4" fontId="11" fillId="0" borderId="18" xfId="2" applyNumberFormat="1" applyFont="1" applyBorder="1" applyAlignment="1">
      <alignment horizontal="center" vertical="center" wrapText="1"/>
    </xf>
    <xf numFmtId="4" fontId="11" fillId="0" borderId="23" xfId="2" applyNumberFormat="1" applyFont="1" applyBorder="1" applyAlignment="1">
      <alignment horizontal="center" vertical="center" wrapText="1"/>
    </xf>
    <xf numFmtId="4" fontId="11" fillId="0" borderId="27" xfId="2" applyNumberFormat="1" applyFont="1" applyBorder="1" applyAlignment="1">
      <alignment horizontal="center" vertical="center" wrapText="1"/>
    </xf>
    <xf numFmtId="4" fontId="3" fillId="0" borderId="39" xfId="2" applyNumberFormat="1" applyFont="1" applyBorder="1" applyAlignment="1">
      <alignment horizontal="center" vertical="center" wrapText="1"/>
    </xf>
    <xf numFmtId="4" fontId="20" fillId="0" borderId="40" xfId="2" applyNumberFormat="1" applyFont="1" applyBorder="1" applyAlignment="1">
      <alignment horizontal="center" vertical="center" wrapText="1"/>
    </xf>
    <xf numFmtId="4" fontId="20" fillId="0" borderId="22" xfId="2" applyNumberFormat="1" applyFont="1" applyBorder="1" applyAlignment="1">
      <alignment horizontal="center" vertical="center" wrapText="1"/>
    </xf>
    <xf numFmtId="0" fontId="26" fillId="0" borderId="0" xfId="0" applyFont="1" applyAlignment="1">
      <alignment horizontal="right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0" fontId="20" fillId="0" borderId="37" xfId="0" applyFont="1" applyBorder="1" applyAlignment="1" applyProtection="1">
      <alignment horizontal="center" vertical="center" wrapText="1"/>
      <protection locked="0"/>
    </xf>
    <xf numFmtId="0" fontId="20" fillId="0" borderId="38" xfId="0" applyFont="1" applyBorder="1" applyAlignment="1" applyProtection="1">
      <alignment horizontal="center" vertical="center" wrapText="1"/>
      <protection locked="0"/>
    </xf>
    <xf numFmtId="0" fontId="5" fillId="3" borderId="21" xfId="2" applyFont="1" applyFill="1" applyBorder="1" applyAlignment="1">
      <alignment horizontal="center"/>
    </xf>
    <xf numFmtId="0" fontId="20" fillId="0" borderId="8" xfId="0" applyFont="1" applyBorder="1" applyAlignment="1" applyProtection="1">
      <alignment horizontal="center" vertical="center" wrapText="1"/>
      <protection locked="0"/>
    </xf>
    <xf numFmtId="0" fontId="20" fillId="0" borderId="15" xfId="0" applyFont="1" applyBorder="1" applyAlignment="1" applyProtection="1">
      <alignment horizontal="center" vertical="center" wrapText="1"/>
      <protection locked="0"/>
    </xf>
    <xf numFmtId="0" fontId="20" fillId="0" borderId="4" xfId="0" applyFont="1" applyBorder="1" applyAlignment="1" applyProtection="1">
      <alignment horizontal="center" vertical="center" wrapText="1"/>
      <protection locked="0"/>
    </xf>
    <xf numFmtId="0" fontId="20" fillId="0" borderId="1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left"/>
    </xf>
    <xf numFmtId="0" fontId="20" fillId="0" borderId="5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6" xfId="0" applyFont="1" applyBorder="1" applyAlignment="1" applyProtection="1">
      <alignment horizontal="center" vertical="center" wrapText="1"/>
      <protection locked="0"/>
    </xf>
    <xf numFmtId="0" fontId="20" fillId="0" borderId="13" xfId="0" applyFont="1" applyBorder="1" applyAlignment="1" applyProtection="1">
      <alignment horizontal="center" vertical="center" wrapText="1"/>
      <protection locked="0"/>
    </xf>
    <xf numFmtId="0" fontId="20" fillId="0" borderId="7" xfId="0" applyFont="1" applyBorder="1" applyAlignment="1" applyProtection="1">
      <alignment horizontal="center" vertical="center" wrapText="1"/>
      <protection locked="0"/>
    </xf>
    <xf numFmtId="0" fontId="20" fillId="0" borderId="14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/>
    </xf>
    <xf numFmtId="0" fontId="20" fillId="0" borderId="3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1" fillId="0" borderId="4" xfId="0" applyFont="1" applyBorder="1" applyAlignment="1" applyProtection="1">
      <alignment horizontal="center" vertical="center" wrapText="1"/>
      <protection locked="0"/>
    </xf>
    <xf numFmtId="0" fontId="21" fillId="0" borderId="11" xfId="0" applyFont="1" applyBorder="1" applyAlignment="1" applyProtection="1">
      <alignment horizontal="center" vertical="center" wrapText="1"/>
      <protection locked="0"/>
    </xf>
    <xf numFmtId="0" fontId="20" fillId="0" borderId="9" xfId="0" applyFont="1" applyBorder="1" applyAlignment="1" applyProtection="1">
      <alignment horizontal="center" vertical="center" wrapText="1"/>
      <protection locked="0"/>
    </xf>
    <xf numFmtId="0" fontId="20" fillId="0" borderId="16" xfId="0" applyFont="1" applyBorder="1" applyAlignment="1" applyProtection="1">
      <alignment horizontal="center" vertical="center" wrapText="1"/>
      <protection locked="0"/>
    </xf>
  </cellXfs>
  <cellStyles count="3">
    <cellStyle name="Обычный" xfId="0" builtinId="0"/>
    <cellStyle name="Обычный_Dod5kochtor" xfId="1"/>
    <cellStyle name="Обычный_штати управління 01.06.17р.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46"/>
  <sheetViews>
    <sheetView tabSelected="1" view="pageBreakPreview" zoomScale="75" zoomScaleSheetLayoutView="75" workbookViewId="0">
      <pane xSplit="2" topLeftCell="C1" activePane="topRight" state="frozen"/>
      <selection activeCell="I19" sqref="I19:I21"/>
      <selection pane="topRight" activeCell="N5" sqref="N5:X5"/>
    </sheetView>
  </sheetViews>
  <sheetFormatPr defaultRowHeight="12.75"/>
  <cols>
    <col min="1" max="1" width="5.85546875" customWidth="1"/>
    <col min="2" max="2" width="32.42578125" customWidth="1"/>
    <col min="3" max="3" width="12" customWidth="1"/>
    <col min="4" max="4" width="12.28515625" customWidth="1"/>
    <col min="5" max="6" width="9.42578125" bestFit="1" customWidth="1"/>
    <col min="7" max="7" width="11.28515625" customWidth="1"/>
    <col min="8" max="8" width="9.28515625" customWidth="1"/>
    <col min="9" max="9" width="11.5703125" customWidth="1"/>
    <col min="10" max="10" width="12.140625" hidden="1" customWidth="1"/>
    <col min="11" max="11" width="10.42578125" hidden="1" customWidth="1"/>
    <col min="12" max="12" width="10.85546875" hidden="1" customWidth="1"/>
    <col min="13" max="13" width="13.140625" customWidth="1"/>
    <col min="14" max="14" width="15.7109375" customWidth="1"/>
    <col min="15" max="15" width="9.5703125" hidden="1" customWidth="1"/>
    <col min="16" max="16" width="12.85546875" customWidth="1"/>
    <col min="17" max="17" width="11" hidden="1" customWidth="1"/>
    <col min="18" max="18" width="13.42578125" customWidth="1"/>
    <col min="19" max="19" width="11.5703125" hidden="1" customWidth="1"/>
    <col min="20" max="20" width="11.7109375" hidden="1" customWidth="1"/>
    <col min="21" max="21" width="13.85546875" hidden="1" customWidth="1"/>
    <col min="22" max="22" width="14.7109375" customWidth="1"/>
    <col min="23" max="23" width="16.42578125" customWidth="1"/>
    <col min="24" max="24" width="13.5703125" customWidth="1"/>
    <col min="25" max="25" width="30.5703125" customWidth="1"/>
    <col min="26" max="26" width="13.28515625" bestFit="1" customWidth="1"/>
  </cols>
  <sheetData>
    <row r="1" spans="1:27" ht="14.25" hidden="1">
      <c r="T1" s="1" t="s">
        <v>0</v>
      </c>
    </row>
    <row r="2" spans="1:27" ht="28.5" hidden="1" customHeight="1">
      <c r="S2" s="168" t="s">
        <v>1</v>
      </c>
      <c r="T2" s="168"/>
      <c r="U2" s="168"/>
    </row>
    <row r="3" spans="1:27" ht="14.25" hidden="1">
      <c r="S3" s="1" t="s">
        <v>2</v>
      </c>
    </row>
    <row r="4" spans="1:27" ht="29.25" customHeight="1">
      <c r="N4" s="152" t="s">
        <v>54</v>
      </c>
      <c r="O4" s="152"/>
      <c r="P4" s="152"/>
      <c r="Q4" s="152"/>
      <c r="R4" s="152"/>
      <c r="S4" s="152"/>
      <c r="T4" s="152"/>
      <c r="U4" s="152"/>
      <c r="V4" s="152"/>
      <c r="W4" s="152"/>
      <c r="X4" s="152"/>
    </row>
    <row r="5" spans="1:27" ht="23.25" customHeight="1">
      <c r="N5" s="152" t="s">
        <v>56</v>
      </c>
      <c r="O5" s="152"/>
      <c r="P5" s="152"/>
      <c r="Q5" s="152"/>
      <c r="R5" s="152"/>
      <c r="S5" s="152"/>
      <c r="T5" s="152"/>
      <c r="U5" s="152"/>
      <c r="V5" s="152"/>
      <c r="W5" s="152"/>
      <c r="X5" s="152"/>
    </row>
    <row r="6" spans="1:27" s="5" customFormat="1" ht="21.75" customHeight="1">
      <c r="A6" s="2"/>
      <c r="B6" s="2"/>
      <c r="C6" s="2"/>
      <c r="D6" s="2"/>
      <c r="E6" s="2"/>
      <c r="F6" s="2"/>
      <c r="G6" s="2"/>
      <c r="H6" s="2"/>
      <c r="I6" s="3"/>
      <c r="J6" s="3"/>
      <c r="K6" s="4"/>
      <c r="N6" s="6" t="s">
        <v>3</v>
      </c>
      <c r="O6" s="6"/>
      <c r="P6" s="6"/>
      <c r="Q6" s="6"/>
      <c r="R6" s="6"/>
      <c r="S6" s="6"/>
      <c r="T6" s="7"/>
      <c r="U6" s="8"/>
    </row>
    <row r="7" spans="1:27" s="5" customFormat="1" ht="18.75" customHeight="1">
      <c r="A7" s="2"/>
      <c r="B7" s="9"/>
      <c r="C7" s="2"/>
      <c r="D7" s="2"/>
      <c r="E7" s="2"/>
      <c r="F7" s="2"/>
      <c r="G7" s="2"/>
      <c r="H7" s="2"/>
      <c r="I7" s="3"/>
      <c r="J7" s="3"/>
      <c r="K7" s="4"/>
      <c r="N7" s="10" t="s">
        <v>4</v>
      </c>
      <c r="O7" s="11"/>
      <c r="P7" s="12">
        <f>C38</f>
        <v>6</v>
      </c>
      <c r="R7" s="10" t="s">
        <v>5</v>
      </c>
      <c r="S7" s="11"/>
      <c r="T7" s="11"/>
      <c r="U7" s="11"/>
    </row>
    <row r="8" spans="1:27" s="5" customFormat="1" ht="18.75" customHeight="1">
      <c r="B8" s="2"/>
      <c r="C8" s="2"/>
      <c r="D8" s="2"/>
      <c r="E8" s="2"/>
      <c r="F8" s="2"/>
      <c r="G8" s="2"/>
      <c r="H8" s="2"/>
      <c r="I8" s="3"/>
      <c r="J8" s="3"/>
      <c r="K8" s="4" t="s">
        <v>6</v>
      </c>
      <c r="N8" s="13" t="s">
        <v>7</v>
      </c>
      <c r="O8" s="14"/>
      <c r="P8" s="14"/>
      <c r="Q8" s="14"/>
      <c r="V8" s="15">
        <f>R38</f>
        <v>102385</v>
      </c>
      <c r="W8" s="15"/>
      <c r="X8" s="10" t="s">
        <v>8</v>
      </c>
      <c r="Y8" s="11"/>
      <c r="Z8" s="11"/>
      <c r="AA8" s="3" t="s">
        <v>8</v>
      </c>
    </row>
    <row r="9" spans="1:27" s="5" customFormat="1" ht="18.75" customHeight="1">
      <c r="A9" s="2"/>
      <c r="B9" s="2"/>
      <c r="C9" s="2"/>
      <c r="D9" s="2"/>
      <c r="E9" s="2"/>
      <c r="F9" s="2"/>
      <c r="G9" s="2"/>
      <c r="H9" s="2"/>
      <c r="I9" s="3"/>
      <c r="K9" s="16"/>
      <c r="N9" s="17" t="s">
        <v>9</v>
      </c>
      <c r="O9" s="14"/>
      <c r="P9" s="14"/>
      <c r="Q9" s="14"/>
      <c r="R9" s="14"/>
      <c r="S9" s="14"/>
      <c r="T9" s="14"/>
      <c r="U9" s="8"/>
    </row>
    <row r="10" spans="1:27" s="5" customFormat="1" ht="24" customHeight="1">
      <c r="A10" s="2"/>
      <c r="B10" s="2"/>
      <c r="C10" s="2"/>
      <c r="D10" s="2"/>
      <c r="E10" s="2"/>
      <c r="F10" s="2"/>
      <c r="G10" s="2"/>
      <c r="H10" s="2"/>
      <c r="I10" s="3"/>
      <c r="J10" s="3"/>
      <c r="N10" s="18" t="s">
        <v>10</v>
      </c>
      <c r="O10" s="19"/>
      <c r="P10" s="19"/>
      <c r="Q10" s="19"/>
      <c r="R10" s="20"/>
      <c r="S10" s="20"/>
      <c r="T10" s="20"/>
      <c r="U10" s="21"/>
    </row>
    <row r="11" spans="1:27" s="5" customFormat="1" ht="12" customHeight="1">
      <c r="A11" s="2"/>
      <c r="B11" s="2"/>
      <c r="C11" s="2"/>
      <c r="D11" s="2"/>
      <c r="E11" s="2"/>
      <c r="F11" s="2"/>
      <c r="G11" s="2"/>
      <c r="H11" s="2"/>
      <c r="I11" s="3"/>
      <c r="J11" s="3"/>
      <c r="K11" s="4"/>
      <c r="N11" s="22"/>
      <c r="O11" s="22"/>
      <c r="P11" s="22"/>
      <c r="Q11" s="22"/>
      <c r="R11" s="22"/>
      <c r="S11" s="22"/>
      <c r="T11" s="8"/>
      <c r="U11" s="8"/>
    </row>
    <row r="12" spans="1:27" s="5" customFormat="1" ht="18.75" customHeight="1">
      <c r="A12" s="2"/>
      <c r="B12" s="2"/>
      <c r="C12" s="2"/>
      <c r="D12" s="2"/>
      <c r="E12" s="2"/>
      <c r="F12" s="2"/>
      <c r="G12" s="2"/>
      <c r="H12" s="2"/>
      <c r="I12" s="3"/>
      <c r="J12" s="23"/>
      <c r="K12" s="24"/>
      <c r="N12" s="25"/>
      <c r="O12" s="26"/>
      <c r="P12" s="27"/>
      <c r="Q12" s="27"/>
      <c r="R12" s="28" t="s">
        <v>11</v>
      </c>
      <c r="S12" s="7"/>
      <c r="T12" s="7"/>
      <c r="U12" s="29"/>
    </row>
    <row r="13" spans="1:27" s="5" customFormat="1" ht="18.75" customHeight="1">
      <c r="A13" s="2"/>
      <c r="B13" s="30"/>
      <c r="C13" s="2"/>
      <c r="D13" s="2"/>
      <c r="E13" s="2"/>
      <c r="F13" s="2"/>
      <c r="G13" s="2"/>
      <c r="H13" s="31"/>
      <c r="I13" s="3"/>
      <c r="J13" s="23"/>
      <c r="K13" s="24"/>
      <c r="N13" s="32" t="s">
        <v>12</v>
      </c>
      <c r="O13" s="32"/>
      <c r="Q13" s="33" t="s">
        <v>13</v>
      </c>
      <c r="U13" s="34"/>
    </row>
    <row r="14" spans="1:27" s="5" customFormat="1" ht="18.75" customHeight="1">
      <c r="A14" s="2"/>
      <c r="B14" s="2"/>
      <c r="C14" s="2"/>
      <c r="D14" s="2"/>
      <c r="E14" s="2"/>
      <c r="F14" s="35"/>
      <c r="G14" s="35"/>
      <c r="H14" s="35"/>
      <c r="I14" s="35" t="s">
        <v>14</v>
      </c>
      <c r="K14" s="35"/>
      <c r="L14" s="35"/>
      <c r="M14" s="35"/>
      <c r="N14" s="35"/>
      <c r="O14" s="35"/>
      <c r="U14" s="34"/>
    </row>
    <row r="15" spans="1:27" s="5" customFormat="1" ht="20.25" hidden="1" customHeight="1">
      <c r="A15" s="36"/>
      <c r="B15" s="3"/>
      <c r="C15" s="3"/>
      <c r="D15" s="3"/>
      <c r="J15" s="37" t="s">
        <v>15</v>
      </c>
      <c r="O15" s="35"/>
      <c r="P15" s="3"/>
      <c r="Q15" s="3"/>
      <c r="R15" s="3"/>
      <c r="S15" s="3"/>
      <c r="T15" s="3"/>
      <c r="U15" s="3"/>
    </row>
    <row r="16" spans="1:27" s="5" customFormat="1" ht="20.25" customHeight="1">
      <c r="A16" s="36"/>
      <c r="B16" s="3"/>
      <c r="C16" s="3"/>
      <c r="D16" s="3"/>
      <c r="I16" s="38" t="s">
        <v>16</v>
      </c>
      <c r="O16" s="35"/>
      <c r="P16" s="3"/>
      <c r="Q16" s="3"/>
      <c r="R16" s="3"/>
      <c r="S16" s="3"/>
      <c r="T16" s="3"/>
      <c r="U16" s="3"/>
    </row>
    <row r="17" spans="1:25" s="5" customFormat="1" ht="22.5" customHeight="1">
      <c r="A17" s="2"/>
      <c r="B17" s="169" t="s">
        <v>17</v>
      </c>
      <c r="C17" s="169"/>
      <c r="D17" s="169"/>
      <c r="E17" s="169"/>
      <c r="F17" s="169"/>
      <c r="G17" s="169"/>
      <c r="H17" s="169"/>
      <c r="I17" s="169"/>
      <c r="J17" s="169"/>
      <c r="K17" s="169"/>
      <c r="L17" s="169"/>
      <c r="M17" s="169"/>
      <c r="N17" s="169"/>
      <c r="O17" s="169"/>
      <c r="P17" s="169"/>
      <c r="Q17" s="169"/>
      <c r="R17" s="169"/>
      <c r="S17" s="169"/>
      <c r="T17" s="169"/>
      <c r="U17" s="169"/>
    </row>
    <row r="18" spans="1:25" s="5" customFormat="1" ht="20.25" customHeight="1" thickBot="1">
      <c r="A18" s="2"/>
      <c r="B18" s="3"/>
      <c r="C18" s="3"/>
      <c r="D18" s="3"/>
      <c r="E18" s="170" t="s">
        <v>18</v>
      </c>
      <c r="F18" s="170"/>
      <c r="G18" s="170"/>
      <c r="H18" s="170"/>
      <c r="I18" s="170"/>
      <c r="J18" s="170"/>
      <c r="K18" s="170"/>
      <c r="L18" s="170"/>
      <c r="M18" s="170"/>
      <c r="N18" s="170"/>
      <c r="O18" s="35"/>
      <c r="P18" s="39"/>
      <c r="Q18" s="3"/>
      <c r="R18" s="3"/>
      <c r="S18" s="3"/>
      <c r="T18" s="3"/>
      <c r="U18" s="3"/>
    </row>
    <row r="19" spans="1:25" s="5" customFormat="1" ht="17.25" hidden="1" customHeight="1">
      <c r="A19" s="2"/>
      <c r="B19" s="3"/>
      <c r="C19" s="3"/>
      <c r="D19" s="3"/>
      <c r="E19" s="3"/>
      <c r="F19" s="40"/>
      <c r="G19" s="40"/>
      <c r="H19" s="40"/>
      <c r="I19" s="40"/>
      <c r="J19" s="40"/>
      <c r="K19" s="40"/>
      <c r="L19" s="40"/>
      <c r="M19" s="40"/>
      <c r="N19" s="3"/>
      <c r="O19" s="3"/>
      <c r="P19" s="3"/>
      <c r="Q19" s="3"/>
      <c r="R19" s="3"/>
      <c r="S19" s="3"/>
      <c r="T19" s="3"/>
      <c r="U19" s="3"/>
    </row>
    <row r="20" spans="1:25" s="3" customFormat="1" ht="65.25" customHeight="1">
      <c r="A20" s="171" t="s">
        <v>19</v>
      </c>
      <c r="B20" s="159" t="s">
        <v>20</v>
      </c>
      <c r="C20" s="159" t="s">
        <v>21</v>
      </c>
      <c r="D20" s="159" t="s">
        <v>22</v>
      </c>
      <c r="E20" s="159" t="s">
        <v>23</v>
      </c>
      <c r="F20" s="159" t="s">
        <v>24</v>
      </c>
      <c r="G20" s="159" t="s">
        <v>25</v>
      </c>
      <c r="H20" s="159" t="s">
        <v>26</v>
      </c>
      <c r="I20" s="159" t="s">
        <v>27</v>
      </c>
      <c r="J20" s="159" t="s">
        <v>28</v>
      </c>
      <c r="K20" s="173" t="s">
        <v>29</v>
      </c>
      <c r="L20" s="173" t="s">
        <v>30</v>
      </c>
      <c r="M20" s="159" t="s">
        <v>31</v>
      </c>
      <c r="N20" s="159" t="s">
        <v>32</v>
      </c>
      <c r="O20" s="41"/>
      <c r="P20" s="162" t="s">
        <v>33</v>
      </c>
      <c r="Q20" s="164" t="s">
        <v>34</v>
      </c>
      <c r="R20" s="166" t="s">
        <v>35</v>
      </c>
      <c r="S20" s="157" t="s">
        <v>36</v>
      </c>
      <c r="T20" s="159" t="s">
        <v>37</v>
      </c>
      <c r="U20" s="175" t="s">
        <v>38</v>
      </c>
      <c r="V20" s="153" t="s">
        <v>55</v>
      </c>
      <c r="W20" s="153" t="s">
        <v>52</v>
      </c>
      <c r="X20" s="154" t="s">
        <v>38</v>
      </c>
    </row>
    <row r="21" spans="1:25" s="3" customFormat="1" ht="59.25" customHeight="1" thickBot="1">
      <c r="A21" s="172"/>
      <c r="B21" s="160"/>
      <c r="C21" s="160"/>
      <c r="D21" s="160"/>
      <c r="E21" s="160"/>
      <c r="F21" s="160"/>
      <c r="G21" s="160"/>
      <c r="H21" s="160"/>
      <c r="I21" s="160"/>
      <c r="J21" s="160"/>
      <c r="K21" s="174"/>
      <c r="L21" s="174"/>
      <c r="M21" s="160"/>
      <c r="N21" s="160"/>
      <c r="O21" s="42" t="s">
        <v>39</v>
      </c>
      <c r="P21" s="163"/>
      <c r="Q21" s="165"/>
      <c r="R21" s="167"/>
      <c r="S21" s="158"/>
      <c r="T21" s="160"/>
      <c r="U21" s="176"/>
      <c r="V21" s="153"/>
      <c r="W21" s="153"/>
      <c r="X21" s="155"/>
    </row>
    <row r="22" spans="1:25" s="57" customFormat="1" ht="21.75" customHeight="1">
      <c r="A22" s="43">
        <v>1</v>
      </c>
      <c r="B22" s="44" t="s">
        <v>40</v>
      </c>
      <c r="C22" s="43">
        <v>1</v>
      </c>
      <c r="D22" s="45">
        <v>7400</v>
      </c>
      <c r="E22" s="46">
        <v>9</v>
      </c>
      <c r="F22" s="47">
        <v>500</v>
      </c>
      <c r="G22" s="45">
        <f>D22+F22</f>
        <v>7900</v>
      </c>
      <c r="H22" s="48">
        <v>0.2</v>
      </c>
      <c r="I22" s="49">
        <f>G22*H22</f>
        <v>1580</v>
      </c>
      <c r="J22" s="43"/>
      <c r="K22" s="43"/>
      <c r="L22" s="43"/>
      <c r="M22" s="48">
        <v>0.5</v>
      </c>
      <c r="N22" s="50">
        <f>(G22+I22)*C22*M22</f>
        <v>4740</v>
      </c>
      <c r="O22" s="51"/>
      <c r="P22" s="50">
        <v>8800</v>
      </c>
      <c r="Q22" s="52"/>
      <c r="R22" s="53">
        <f>G22+N22+P22+I22+J22+K22+L22</f>
        <v>23020</v>
      </c>
      <c r="S22" s="54">
        <v>0</v>
      </c>
      <c r="T22" s="55">
        <f t="shared" ref="T22:T29" si="0">R22-S22</f>
        <v>23020</v>
      </c>
      <c r="U22" s="146">
        <f t="shared" ref="U22:U29" si="1">R22*12+T22</f>
        <v>299260</v>
      </c>
      <c r="V22" s="60">
        <f>D22</f>
        <v>7400</v>
      </c>
      <c r="W22" s="60">
        <f>R22</f>
        <v>23020</v>
      </c>
      <c r="X22" s="149">
        <f>R22*12+V22+W22</f>
        <v>306660</v>
      </c>
      <c r="Y22" s="156" t="s">
        <v>41</v>
      </c>
    </row>
    <row r="23" spans="1:25" s="57" customFormat="1" ht="35.25" customHeight="1">
      <c r="A23" s="58">
        <v>2</v>
      </c>
      <c r="B23" s="59" t="s">
        <v>42</v>
      </c>
      <c r="C23" s="58">
        <v>1</v>
      </c>
      <c r="D23" s="60">
        <f>ROUND(D22*0.95,0)</f>
        <v>7030</v>
      </c>
      <c r="E23" s="61">
        <v>10</v>
      </c>
      <c r="F23" s="62">
        <v>450</v>
      </c>
      <c r="G23" s="60">
        <f>D23+F23</f>
        <v>7480</v>
      </c>
      <c r="H23" s="63">
        <v>0.15</v>
      </c>
      <c r="I23" s="64">
        <f t="shared" ref="I23:I26" si="2">G23*H23</f>
        <v>1122</v>
      </c>
      <c r="J23" s="58"/>
      <c r="K23" s="58"/>
      <c r="L23" s="58"/>
      <c r="M23" s="63">
        <v>0.5</v>
      </c>
      <c r="N23" s="65">
        <f t="shared" ref="N23:N29" si="3">(G23+I23)*C23*M23</f>
        <v>4301</v>
      </c>
      <c r="O23" s="66">
        <v>0.9</v>
      </c>
      <c r="P23" s="65">
        <f>D23*O23*C23</f>
        <v>6327</v>
      </c>
      <c r="Q23" s="67"/>
      <c r="R23" s="68">
        <f t="shared" ref="R23:R29" si="4">G23+N23+P23+I23+J23+K23+L23</f>
        <v>19230</v>
      </c>
      <c r="S23" s="69">
        <v>0</v>
      </c>
      <c r="T23" s="70">
        <f t="shared" si="0"/>
        <v>19230</v>
      </c>
      <c r="U23" s="147">
        <f t="shared" si="1"/>
        <v>249990</v>
      </c>
      <c r="V23" s="60">
        <f>D23</f>
        <v>7030</v>
      </c>
      <c r="W23" s="60">
        <f t="shared" ref="W23:W29" si="5">R23</f>
        <v>19230</v>
      </c>
      <c r="X23" s="149">
        <f t="shared" ref="X23:X29" si="6">R23*12+V23+W23</f>
        <v>257020</v>
      </c>
      <c r="Y23" s="156"/>
    </row>
    <row r="24" spans="1:25" s="57" customFormat="1" ht="32.25" customHeight="1">
      <c r="A24" s="58">
        <v>3</v>
      </c>
      <c r="B24" s="59" t="s">
        <v>43</v>
      </c>
      <c r="C24" s="58">
        <v>1</v>
      </c>
      <c r="D24" s="60">
        <f>ROUND(D22*0.95,0)</f>
        <v>7030</v>
      </c>
      <c r="E24" s="61">
        <v>10</v>
      </c>
      <c r="F24" s="62">
        <v>450</v>
      </c>
      <c r="G24" s="60">
        <f>D24+F24</f>
        <v>7480</v>
      </c>
      <c r="H24" s="63">
        <v>0.15</v>
      </c>
      <c r="I24" s="64">
        <f t="shared" si="2"/>
        <v>1122</v>
      </c>
      <c r="J24" s="58"/>
      <c r="K24" s="58"/>
      <c r="L24" s="58"/>
      <c r="M24" s="63">
        <v>0.5</v>
      </c>
      <c r="N24" s="65">
        <f t="shared" si="3"/>
        <v>4301</v>
      </c>
      <c r="O24" s="66">
        <f>O23</f>
        <v>0.9</v>
      </c>
      <c r="P24" s="65">
        <f>D24*O24*C24</f>
        <v>6327</v>
      </c>
      <c r="Q24" s="67"/>
      <c r="R24" s="68">
        <f t="shared" si="4"/>
        <v>19230</v>
      </c>
      <c r="S24" s="69">
        <v>1</v>
      </c>
      <c r="T24" s="70">
        <f t="shared" si="0"/>
        <v>19229</v>
      </c>
      <c r="U24" s="147">
        <f t="shared" si="1"/>
        <v>249989</v>
      </c>
      <c r="V24" s="60">
        <f t="shared" ref="V24:V29" si="7">D24</f>
        <v>7030</v>
      </c>
      <c r="W24" s="60">
        <f t="shared" si="5"/>
        <v>19230</v>
      </c>
      <c r="X24" s="149">
        <f t="shared" si="6"/>
        <v>257020</v>
      </c>
      <c r="Y24" s="156"/>
    </row>
    <row r="25" spans="1:25" s="57" customFormat="1" ht="31.5" customHeight="1">
      <c r="A25" s="58">
        <v>4</v>
      </c>
      <c r="B25" s="59" t="s">
        <v>44</v>
      </c>
      <c r="C25" s="58">
        <v>1</v>
      </c>
      <c r="D25" s="60">
        <v>5100</v>
      </c>
      <c r="E25" s="58">
        <v>13</v>
      </c>
      <c r="F25" s="64">
        <v>300</v>
      </c>
      <c r="G25" s="60">
        <f>D25+F25</f>
        <v>5400</v>
      </c>
      <c r="H25" s="63">
        <v>0.15</v>
      </c>
      <c r="I25" s="64">
        <f t="shared" si="2"/>
        <v>810</v>
      </c>
      <c r="J25" s="58"/>
      <c r="K25" s="58"/>
      <c r="L25" s="58"/>
      <c r="M25" s="63">
        <v>0.5</v>
      </c>
      <c r="N25" s="65">
        <f t="shared" si="3"/>
        <v>3105</v>
      </c>
      <c r="O25" s="66">
        <f>O23</f>
        <v>0.9</v>
      </c>
      <c r="P25" s="65">
        <f>D25*O25*C25</f>
        <v>4590</v>
      </c>
      <c r="Q25" s="67"/>
      <c r="R25" s="68">
        <f t="shared" si="4"/>
        <v>13905</v>
      </c>
      <c r="S25" s="69">
        <v>0</v>
      </c>
      <c r="T25" s="70">
        <f t="shared" si="0"/>
        <v>13905</v>
      </c>
      <c r="U25" s="147">
        <f t="shared" si="1"/>
        <v>180765</v>
      </c>
      <c r="V25" s="60">
        <f t="shared" si="7"/>
        <v>5100</v>
      </c>
      <c r="W25" s="60">
        <f t="shared" si="5"/>
        <v>13905</v>
      </c>
      <c r="X25" s="149">
        <f t="shared" si="6"/>
        <v>185865</v>
      </c>
      <c r="Y25" s="156"/>
    </row>
    <row r="26" spans="1:25" s="57" customFormat="1" ht="33" customHeight="1">
      <c r="A26" s="58">
        <v>5</v>
      </c>
      <c r="B26" s="59" t="s">
        <v>45</v>
      </c>
      <c r="C26" s="58">
        <v>1</v>
      </c>
      <c r="D26" s="60">
        <v>5100</v>
      </c>
      <c r="E26" s="58">
        <v>13</v>
      </c>
      <c r="F26" s="64">
        <v>300</v>
      </c>
      <c r="G26" s="60">
        <f>D26+F26</f>
        <v>5400</v>
      </c>
      <c r="H26" s="63">
        <v>0.1</v>
      </c>
      <c r="I26" s="64">
        <f t="shared" si="2"/>
        <v>540</v>
      </c>
      <c r="J26" s="58"/>
      <c r="K26" s="58"/>
      <c r="L26" s="58"/>
      <c r="M26" s="63">
        <v>0.5</v>
      </c>
      <c r="N26" s="65">
        <f t="shared" si="3"/>
        <v>2970</v>
      </c>
      <c r="O26" s="66">
        <f>O23</f>
        <v>0.9</v>
      </c>
      <c r="P26" s="65">
        <f>D26*O26*C26</f>
        <v>4590</v>
      </c>
      <c r="Q26" s="72"/>
      <c r="R26" s="68">
        <f t="shared" si="4"/>
        <v>13500</v>
      </c>
      <c r="S26" s="69">
        <v>0</v>
      </c>
      <c r="T26" s="70">
        <f t="shared" si="0"/>
        <v>13500</v>
      </c>
      <c r="U26" s="147">
        <f t="shared" si="1"/>
        <v>175500</v>
      </c>
      <c r="V26" s="60">
        <f t="shared" si="7"/>
        <v>5100</v>
      </c>
      <c r="W26" s="60">
        <f t="shared" si="5"/>
        <v>13500</v>
      </c>
      <c r="X26" s="149">
        <f t="shared" si="6"/>
        <v>180600</v>
      </c>
      <c r="Y26" s="156"/>
    </row>
    <row r="27" spans="1:25" s="57" customFormat="1" ht="33" hidden="1" customHeight="1">
      <c r="A27" s="58"/>
      <c r="B27" s="59"/>
      <c r="C27" s="58"/>
      <c r="D27" s="60"/>
      <c r="E27" s="58"/>
      <c r="F27" s="64"/>
      <c r="G27" s="60"/>
      <c r="H27" s="63"/>
      <c r="I27" s="64"/>
      <c r="J27" s="58"/>
      <c r="K27" s="58"/>
      <c r="L27" s="58"/>
      <c r="M27" s="63"/>
      <c r="N27" s="64"/>
      <c r="O27" s="63"/>
      <c r="P27" s="64"/>
      <c r="Q27" s="72"/>
      <c r="R27" s="68"/>
      <c r="S27" s="69"/>
      <c r="T27" s="70"/>
      <c r="U27" s="147"/>
      <c r="V27" s="60">
        <f t="shared" si="7"/>
        <v>0</v>
      </c>
      <c r="W27" s="60">
        <f t="shared" si="5"/>
        <v>0</v>
      </c>
      <c r="X27" s="149">
        <f t="shared" si="6"/>
        <v>0</v>
      </c>
      <c r="Y27" s="156"/>
    </row>
    <row r="28" spans="1:25" s="57" customFormat="1" ht="30" hidden="1" customHeight="1">
      <c r="A28" s="58"/>
      <c r="B28" s="59"/>
      <c r="C28" s="58"/>
      <c r="D28" s="60"/>
      <c r="E28" s="58"/>
      <c r="F28" s="64"/>
      <c r="G28" s="60"/>
      <c r="H28" s="63"/>
      <c r="I28" s="64"/>
      <c r="J28" s="58"/>
      <c r="K28" s="58"/>
      <c r="L28" s="58"/>
      <c r="M28" s="63"/>
      <c r="N28" s="64"/>
      <c r="O28" s="63"/>
      <c r="P28" s="64"/>
      <c r="Q28" s="72"/>
      <c r="R28" s="68"/>
      <c r="S28" s="69"/>
      <c r="T28" s="70"/>
      <c r="U28" s="147"/>
      <c r="V28" s="60">
        <f t="shared" si="7"/>
        <v>0</v>
      </c>
      <c r="W28" s="60">
        <f t="shared" si="5"/>
        <v>0</v>
      </c>
      <c r="X28" s="149">
        <f t="shared" si="6"/>
        <v>0</v>
      </c>
      <c r="Y28" s="156"/>
    </row>
    <row r="29" spans="1:25" s="57" customFormat="1" ht="27.75" customHeight="1" thickBot="1">
      <c r="A29" s="73">
        <v>6</v>
      </c>
      <c r="B29" s="74" t="s">
        <v>53</v>
      </c>
      <c r="C29" s="73">
        <v>1</v>
      </c>
      <c r="D29" s="75">
        <v>5100</v>
      </c>
      <c r="E29" s="73">
        <v>13</v>
      </c>
      <c r="F29" s="76">
        <v>300</v>
      </c>
      <c r="G29" s="75">
        <f>(D29+F29)*C29</f>
        <v>5400</v>
      </c>
      <c r="H29" s="77">
        <v>0.1</v>
      </c>
      <c r="I29" s="76">
        <f>G29*H29</f>
        <v>540</v>
      </c>
      <c r="J29" s="73"/>
      <c r="K29" s="73"/>
      <c r="L29" s="73"/>
      <c r="M29" s="77">
        <v>0.5</v>
      </c>
      <c r="N29" s="76">
        <f t="shared" si="3"/>
        <v>2970</v>
      </c>
      <c r="O29" s="77">
        <v>0.9</v>
      </c>
      <c r="P29" s="76">
        <f>D29*O29*C29</f>
        <v>4590</v>
      </c>
      <c r="Q29" s="78"/>
      <c r="R29" s="79">
        <f t="shared" si="4"/>
        <v>13500</v>
      </c>
      <c r="S29" s="80">
        <v>1</v>
      </c>
      <c r="T29" s="81">
        <f t="shared" si="0"/>
        <v>13499</v>
      </c>
      <c r="U29" s="148">
        <f t="shared" si="1"/>
        <v>175499</v>
      </c>
      <c r="V29" s="60">
        <f t="shared" si="7"/>
        <v>5100</v>
      </c>
      <c r="W29" s="60">
        <f t="shared" si="5"/>
        <v>13500</v>
      </c>
      <c r="X29" s="149">
        <f t="shared" si="6"/>
        <v>180600</v>
      </c>
      <c r="Y29" s="156"/>
    </row>
    <row r="30" spans="1:25" s="57" customFormat="1" ht="30.75" customHeight="1" thickBot="1">
      <c r="A30" s="82"/>
      <c r="B30" s="83" t="s">
        <v>46</v>
      </c>
      <c r="C30" s="84">
        <f>SUM(C22:C29)</f>
        <v>6</v>
      </c>
      <c r="D30" s="85">
        <f>SUM(D22:D29)</f>
        <v>36760</v>
      </c>
      <c r="E30" s="86">
        <v>0</v>
      </c>
      <c r="F30" s="86">
        <f>SUM(F22:F29)</f>
        <v>2300</v>
      </c>
      <c r="G30" s="85">
        <f>SUM(G22:G29)</f>
        <v>39060</v>
      </c>
      <c r="H30" s="86"/>
      <c r="I30" s="87">
        <f t="shared" ref="I30:X30" si="8">SUM(I22:I29)</f>
        <v>5714</v>
      </c>
      <c r="J30" s="87">
        <f t="shared" si="8"/>
        <v>0</v>
      </c>
      <c r="K30" s="87">
        <f t="shared" si="8"/>
        <v>0</v>
      </c>
      <c r="L30" s="87">
        <f t="shared" si="8"/>
        <v>0</v>
      </c>
      <c r="M30" s="88"/>
      <c r="N30" s="87">
        <f t="shared" si="8"/>
        <v>22387</v>
      </c>
      <c r="O30" s="87"/>
      <c r="P30" s="87">
        <f t="shared" si="8"/>
        <v>35224</v>
      </c>
      <c r="Q30" s="89">
        <f t="shared" si="8"/>
        <v>0</v>
      </c>
      <c r="R30" s="90">
        <f t="shared" si="8"/>
        <v>102385</v>
      </c>
      <c r="S30" s="91">
        <f t="shared" si="8"/>
        <v>2</v>
      </c>
      <c r="T30" s="87">
        <f t="shared" si="8"/>
        <v>102383</v>
      </c>
      <c r="U30" s="89">
        <f t="shared" si="8"/>
        <v>1331003</v>
      </c>
      <c r="V30" s="151">
        <f t="shared" si="8"/>
        <v>36760</v>
      </c>
      <c r="W30" s="151">
        <f t="shared" si="8"/>
        <v>102385</v>
      </c>
      <c r="X30" s="150">
        <f t="shared" si="8"/>
        <v>1367765</v>
      </c>
      <c r="Y30" s="156"/>
    </row>
    <row r="31" spans="1:25" s="57" customFormat="1" ht="18" hidden="1" customHeight="1">
      <c r="A31" s="43"/>
      <c r="B31" s="44"/>
      <c r="C31" s="43"/>
      <c r="D31" s="92"/>
      <c r="E31" s="43"/>
      <c r="F31" s="49"/>
      <c r="G31" s="45"/>
      <c r="H31" s="43"/>
      <c r="I31" s="43"/>
      <c r="J31" s="43"/>
      <c r="K31" s="43"/>
      <c r="L31" s="43"/>
      <c r="M31" s="48"/>
      <c r="N31" s="49"/>
      <c r="O31" s="48"/>
      <c r="P31" s="49"/>
      <c r="Q31" s="93"/>
      <c r="R31" s="53"/>
      <c r="S31" s="54"/>
      <c r="T31" s="55"/>
      <c r="U31" s="55"/>
      <c r="V31" s="56"/>
      <c r="W31" s="142"/>
      <c r="X31" s="53"/>
    </row>
    <row r="32" spans="1:25" s="57" customFormat="1" ht="16.5" hidden="1" customHeight="1">
      <c r="A32" s="58"/>
      <c r="B32" s="59"/>
      <c r="C32" s="58"/>
      <c r="D32" s="94"/>
      <c r="E32" s="58"/>
      <c r="F32" s="58"/>
      <c r="G32" s="60"/>
      <c r="H32" s="58"/>
      <c r="I32" s="58"/>
      <c r="J32" s="58"/>
      <c r="K32" s="58"/>
      <c r="L32" s="58"/>
      <c r="M32" s="63"/>
      <c r="N32" s="64"/>
      <c r="O32" s="63"/>
      <c r="P32" s="64"/>
      <c r="Q32" s="95"/>
      <c r="R32" s="68"/>
      <c r="S32" s="69"/>
      <c r="T32" s="70"/>
      <c r="U32" s="70"/>
      <c r="V32" s="71"/>
      <c r="W32" s="143"/>
      <c r="X32" s="68"/>
    </row>
    <row r="33" spans="1:26" s="57" customFormat="1" ht="17.25" hidden="1" customHeight="1">
      <c r="A33" s="58"/>
      <c r="B33" s="59"/>
      <c r="C33" s="58"/>
      <c r="D33" s="94"/>
      <c r="E33" s="58"/>
      <c r="F33" s="58"/>
      <c r="G33" s="60"/>
      <c r="H33" s="58"/>
      <c r="I33" s="58"/>
      <c r="J33" s="58"/>
      <c r="K33" s="64"/>
      <c r="L33" s="64"/>
      <c r="M33" s="63"/>
      <c r="N33" s="64"/>
      <c r="O33" s="63"/>
      <c r="P33" s="64"/>
      <c r="Q33" s="95"/>
      <c r="R33" s="68"/>
      <c r="S33" s="69"/>
      <c r="T33" s="70"/>
      <c r="U33" s="70"/>
      <c r="V33" s="71"/>
      <c r="W33" s="143"/>
      <c r="X33" s="68"/>
    </row>
    <row r="34" spans="1:26" s="96" customFormat="1" ht="28.5" hidden="1" customHeight="1">
      <c r="A34" s="58"/>
      <c r="B34" s="59"/>
      <c r="C34" s="58"/>
      <c r="D34" s="94"/>
      <c r="E34" s="58"/>
      <c r="F34" s="58"/>
      <c r="G34" s="60"/>
      <c r="H34" s="58"/>
      <c r="I34" s="58"/>
      <c r="J34" s="64"/>
      <c r="K34" s="64"/>
      <c r="L34" s="58"/>
      <c r="M34" s="63"/>
      <c r="N34" s="64"/>
      <c r="O34" s="63"/>
      <c r="P34" s="64"/>
      <c r="Q34" s="95"/>
      <c r="R34" s="68"/>
      <c r="S34" s="69"/>
      <c r="T34" s="70"/>
      <c r="U34" s="70"/>
      <c r="V34" s="71"/>
      <c r="W34" s="143"/>
      <c r="X34" s="68"/>
    </row>
    <row r="35" spans="1:26" s="96" customFormat="1" ht="15.75" hidden="1" customHeight="1">
      <c r="A35" s="97"/>
      <c r="B35" s="98"/>
      <c r="C35" s="97"/>
      <c r="D35" s="99"/>
      <c r="E35" s="97"/>
      <c r="F35" s="97"/>
      <c r="G35" s="100"/>
      <c r="H35" s="97"/>
      <c r="I35" s="97"/>
      <c r="J35" s="101"/>
      <c r="K35" s="97"/>
      <c r="L35" s="97"/>
      <c r="M35" s="102"/>
      <c r="N35" s="103"/>
      <c r="O35" s="102"/>
      <c r="P35" s="103"/>
      <c r="Q35" s="95"/>
      <c r="R35" s="104"/>
      <c r="S35" s="105"/>
      <c r="T35" s="106"/>
      <c r="U35" s="106"/>
      <c r="V35" s="71"/>
      <c r="W35" s="143"/>
      <c r="X35" s="104"/>
    </row>
    <row r="36" spans="1:26" s="57" customFormat="1" ht="14.25" hidden="1" customHeight="1">
      <c r="A36" s="107"/>
      <c r="B36" s="108"/>
      <c r="C36" s="107"/>
      <c r="D36" s="109"/>
      <c r="E36" s="107"/>
      <c r="F36" s="107"/>
      <c r="G36" s="110"/>
      <c r="H36" s="107"/>
      <c r="I36" s="107"/>
      <c r="J36" s="111"/>
      <c r="K36" s="107"/>
      <c r="L36" s="107"/>
      <c r="M36" s="112"/>
      <c r="N36" s="113"/>
      <c r="O36" s="112"/>
      <c r="P36" s="113"/>
      <c r="Q36" s="114"/>
      <c r="R36" s="115"/>
      <c r="S36" s="116"/>
      <c r="T36" s="117"/>
      <c r="U36" s="118"/>
      <c r="V36" s="119"/>
      <c r="W36" s="144"/>
      <c r="X36" s="115"/>
    </row>
    <row r="37" spans="1:26" s="5" customFormat="1" ht="16.5" hidden="1" customHeight="1">
      <c r="A37" s="120"/>
      <c r="B37" s="121"/>
      <c r="C37" s="122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2"/>
      <c r="O37" s="122"/>
      <c r="P37" s="122"/>
      <c r="Q37" s="123"/>
      <c r="R37" s="124"/>
      <c r="S37" s="125"/>
      <c r="T37" s="122"/>
      <c r="U37" s="122"/>
      <c r="V37" s="123"/>
      <c r="W37" s="145"/>
      <c r="X37" s="124"/>
    </row>
    <row r="38" spans="1:26" s="5" customFormat="1" ht="24" hidden="1" customHeight="1">
      <c r="A38" s="126"/>
      <c r="B38" s="127" t="s">
        <v>47</v>
      </c>
      <c r="C38" s="128">
        <f t="shared" ref="C38:X38" si="9">C30+C37</f>
        <v>6</v>
      </c>
      <c r="D38" s="128">
        <f t="shared" si="9"/>
        <v>36760</v>
      </c>
      <c r="E38" s="128">
        <f t="shared" si="9"/>
        <v>0</v>
      </c>
      <c r="F38" s="128">
        <f t="shared" si="9"/>
        <v>2300</v>
      </c>
      <c r="G38" s="128">
        <f t="shared" si="9"/>
        <v>39060</v>
      </c>
      <c r="H38" s="129">
        <f t="shared" si="9"/>
        <v>0</v>
      </c>
      <c r="I38" s="129">
        <f t="shared" si="9"/>
        <v>5714</v>
      </c>
      <c r="J38" s="129">
        <f t="shared" si="9"/>
        <v>0</v>
      </c>
      <c r="K38" s="129">
        <f t="shared" si="9"/>
        <v>0</v>
      </c>
      <c r="L38" s="129">
        <f t="shared" si="9"/>
        <v>0</v>
      </c>
      <c r="M38" s="129">
        <f t="shared" si="9"/>
        <v>0</v>
      </c>
      <c r="N38" s="129">
        <f t="shared" si="9"/>
        <v>22387</v>
      </c>
      <c r="O38" s="129">
        <f t="shared" si="9"/>
        <v>0</v>
      </c>
      <c r="P38" s="129">
        <f t="shared" si="9"/>
        <v>35224</v>
      </c>
      <c r="Q38" s="129">
        <f t="shared" si="9"/>
        <v>0</v>
      </c>
      <c r="R38" s="129">
        <f t="shared" si="9"/>
        <v>102385</v>
      </c>
      <c r="S38" s="129">
        <f t="shared" si="9"/>
        <v>2</v>
      </c>
      <c r="T38" s="129">
        <f t="shared" si="9"/>
        <v>102383</v>
      </c>
      <c r="U38" s="129">
        <f t="shared" si="9"/>
        <v>1331003</v>
      </c>
      <c r="V38" s="129">
        <f t="shared" si="9"/>
        <v>36760</v>
      </c>
      <c r="W38" s="129"/>
      <c r="X38" s="129">
        <f t="shared" si="9"/>
        <v>1367765</v>
      </c>
    </row>
    <row r="39" spans="1:26" s="5" customFormat="1" ht="15.75" customHeight="1">
      <c r="A39" s="130"/>
      <c r="B39" s="130"/>
      <c r="C39" s="131"/>
      <c r="D39" s="132"/>
      <c r="E39" s="133"/>
      <c r="F39" s="133"/>
      <c r="G39" s="133"/>
      <c r="H39" s="133"/>
      <c r="I39" s="133"/>
      <c r="J39" s="133"/>
      <c r="K39" s="133"/>
      <c r="L39" s="133"/>
      <c r="M39" s="133"/>
      <c r="N39" s="133"/>
      <c r="O39" s="133"/>
      <c r="P39" s="133"/>
      <c r="Q39" s="133"/>
      <c r="R39" s="133"/>
      <c r="S39" s="133"/>
      <c r="T39" s="133"/>
      <c r="U39" s="133"/>
    </row>
    <row r="40" spans="1:26" s="5" customFormat="1" ht="15.75" hidden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6" s="5" customFormat="1" ht="15.75" hidden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6" s="5" customFormat="1" ht="20.25">
      <c r="A42" s="3"/>
      <c r="B42" s="3"/>
      <c r="C42" s="134" t="s">
        <v>48</v>
      </c>
      <c r="D42" s="3"/>
      <c r="E42" s="3"/>
      <c r="F42" s="3"/>
      <c r="G42" s="135"/>
      <c r="H42" s="135"/>
      <c r="I42" s="135"/>
      <c r="J42" s="3"/>
      <c r="K42" s="161" t="s">
        <v>49</v>
      </c>
      <c r="L42" s="161"/>
      <c r="M42" s="3"/>
      <c r="N42" s="3"/>
      <c r="O42" s="3"/>
      <c r="P42" s="3"/>
      <c r="Q42" s="3"/>
      <c r="R42" s="3"/>
      <c r="S42" s="3"/>
      <c r="T42" s="3"/>
      <c r="U42" s="3"/>
      <c r="Y42" s="136">
        <v>1213293</v>
      </c>
    </row>
    <row r="43" spans="1:26" s="5" customFormat="1" ht="44.25" customHeight="1">
      <c r="C43" s="137" t="s">
        <v>50</v>
      </c>
      <c r="F43" s="138"/>
      <c r="G43" s="27"/>
      <c r="H43" s="27"/>
      <c r="I43" s="27"/>
      <c r="K43" s="139" t="s">
        <v>51</v>
      </c>
      <c r="Y43" s="136">
        <f>X30+255274</f>
        <v>1623039</v>
      </c>
    </row>
    <row r="44" spans="1:26" s="5" customFormat="1">
      <c r="Y44" s="136">
        <f>Y42-Y43</f>
        <v>-409746</v>
      </c>
    </row>
    <row r="45" spans="1:26" s="5" customFormat="1" ht="15.75">
      <c r="J45" s="140"/>
      <c r="K45" s="140"/>
      <c r="L45" s="140"/>
      <c r="Y45" s="136">
        <f>G30+I30+N30+P30</f>
        <v>102385</v>
      </c>
      <c r="Z45" s="5">
        <f>Y45*7</f>
        <v>716695</v>
      </c>
    </row>
    <row r="46" spans="1:26">
      <c r="Z46" s="141">
        <f>Z45+V30+X30</f>
        <v>2121220</v>
      </c>
    </row>
  </sheetData>
  <mergeCells count="30">
    <mergeCell ref="S2:U2"/>
    <mergeCell ref="B17:U17"/>
    <mergeCell ref="E18:N18"/>
    <mergeCell ref="A20:A21"/>
    <mergeCell ref="B20:B21"/>
    <mergeCell ref="C20:C21"/>
    <mergeCell ref="D20:D21"/>
    <mergeCell ref="E20:E21"/>
    <mergeCell ref="F20:F21"/>
    <mergeCell ref="G20:G21"/>
    <mergeCell ref="H20:H21"/>
    <mergeCell ref="I20:I21"/>
    <mergeCell ref="J20:J21"/>
    <mergeCell ref="K20:K21"/>
    <mergeCell ref="L20:L21"/>
    <mergeCell ref="U20:U21"/>
    <mergeCell ref="K42:L42"/>
    <mergeCell ref="N20:N21"/>
    <mergeCell ref="P20:P21"/>
    <mergeCell ref="Q20:Q21"/>
    <mergeCell ref="R20:R21"/>
    <mergeCell ref="M20:M21"/>
    <mergeCell ref="N4:X4"/>
    <mergeCell ref="N5:X5"/>
    <mergeCell ref="V20:V21"/>
    <mergeCell ref="X20:X21"/>
    <mergeCell ref="Y22:Y30"/>
    <mergeCell ref="S20:S21"/>
    <mergeCell ref="T20:T21"/>
    <mergeCell ref="W20:W21"/>
  </mergeCells>
  <printOptions horizontalCentered="1" verticalCentered="1"/>
  <pageMargins left="0.19685039370078741" right="0.19685039370078741" top="0.59055118110236227" bottom="0.39370078740157483" header="0.51181102362204722" footer="0.51181102362204722"/>
  <pageSetup paperSize="9" scale="6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Управл. 01.01.21</vt:lpstr>
      <vt:lpstr>'Управл. 01.01.21'!Область_печати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Пользователь</cp:lastModifiedBy>
  <cp:lastPrinted>2020-11-24T07:05:50Z</cp:lastPrinted>
  <dcterms:created xsi:type="dcterms:W3CDTF">2020-10-22T05:57:16Z</dcterms:created>
  <dcterms:modified xsi:type="dcterms:W3CDTF">2020-12-28T07:40:45Z</dcterms:modified>
</cp:coreProperties>
</file>